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ELE-2\Desktop\Egyesületi doksik\KGY 2018 05 23\"/>
    </mc:Choice>
  </mc:AlternateContent>
  <bookViews>
    <workbookView xWindow="0" yWindow="0" windowWidth="20490" windowHeight="7515"/>
  </bookViews>
  <sheets>
    <sheet name="2018. évi költségvetési terveze" sheetId="1" r:id="rId1"/>
  </sheets>
  <definedNames>
    <definedName name="_xlnm._FilterDatabase" localSheetId="0" hidden="1">'2018. évi költségvetési terveze'!$J$19:$J$38</definedName>
    <definedName name="Beolvasás" localSheetId="0">'2018. évi költségvetési terveze'!#REF!</definedName>
    <definedName name="Feltétel" localSheetId="0">'2018. évi költségvetési terveze'!#REF!</definedName>
  </definedNames>
  <calcPr calcId="162913"/>
</workbook>
</file>

<file path=xl/calcChain.xml><?xml version="1.0" encoding="utf-8"?>
<calcChain xmlns="http://schemas.openxmlformats.org/spreadsheetml/2006/main">
  <c r="C34" i="1" l="1"/>
  <c r="C33" i="1"/>
  <c r="C36" i="1" s="1"/>
  <c r="K22" i="1"/>
  <c r="L22" i="1"/>
  <c r="K25" i="1"/>
  <c r="L25" i="1"/>
  <c r="K15" i="1" l="1"/>
  <c r="L15" i="1"/>
  <c r="I39" i="1"/>
  <c r="K31" i="1"/>
  <c r="L31" i="1"/>
  <c r="K27" i="1"/>
  <c r="L27" i="1"/>
  <c r="K28" i="1"/>
  <c r="L28" i="1"/>
  <c r="K29" i="1"/>
  <c r="L29" i="1"/>
  <c r="K9" i="1"/>
  <c r="L9" i="1"/>
  <c r="I10" i="1"/>
  <c r="K8" i="1"/>
  <c r="L8" i="1"/>
  <c r="J39" i="1" l="1"/>
  <c r="L20" i="1"/>
  <c r="L21" i="1"/>
  <c r="L23" i="1"/>
  <c r="L24" i="1"/>
  <c r="L26" i="1"/>
  <c r="L30" i="1"/>
  <c r="L32" i="1"/>
  <c r="L33" i="1"/>
  <c r="L34" i="1"/>
  <c r="L35" i="1"/>
  <c r="L36" i="1"/>
  <c r="L37" i="1"/>
  <c r="L38" i="1"/>
  <c r="L19" i="1"/>
  <c r="L14" i="1"/>
  <c r="L13" i="1"/>
  <c r="L7" i="1"/>
  <c r="L6" i="1"/>
  <c r="I16" i="1"/>
  <c r="J10" i="1"/>
  <c r="K20" i="1"/>
  <c r="K21" i="1"/>
  <c r="K23" i="1"/>
  <c r="K24" i="1"/>
  <c r="K26" i="1"/>
  <c r="K30" i="1"/>
  <c r="K32" i="1"/>
  <c r="K33" i="1"/>
  <c r="K34" i="1"/>
  <c r="K35" i="1"/>
  <c r="K36" i="1"/>
  <c r="K37" i="1"/>
  <c r="K38" i="1"/>
  <c r="K19" i="1"/>
  <c r="K14" i="1"/>
  <c r="K13" i="1"/>
  <c r="K7" i="1"/>
  <c r="K6" i="1"/>
  <c r="L39" i="1" l="1"/>
  <c r="E7" i="1"/>
  <c r="D8" i="1"/>
  <c r="E6" i="1"/>
  <c r="L16" i="1"/>
  <c r="C8" i="1" l="1"/>
  <c r="E8" i="1" s="1"/>
  <c r="L10" i="1"/>
</calcChain>
</file>

<file path=xl/sharedStrings.xml><?xml version="1.0" encoding="utf-8"?>
<sst xmlns="http://schemas.openxmlformats.org/spreadsheetml/2006/main" count="55" uniqueCount="44">
  <si>
    <t>Irodaszerek</t>
  </si>
  <si>
    <t>Összesen</t>
  </si>
  <si>
    <t>Bevétel</t>
  </si>
  <si>
    <t>Kiadás</t>
  </si>
  <si>
    <t>Személyi összesen</t>
  </si>
  <si>
    <t>5 legmagasabb összeg</t>
  </si>
  <si>
    <t>BECSÜLT</t>
  </si>
  <si>
    <t>TÉNYLEGES</t>
  </si>
  <si>
    <t>KÜLÖNBSÉG</t>
  </si>
  <si>
    <t>BEVÉTEL</t>
  </si>
  <si>
    <t>5 LEGMAGASABB ÖSSZEG</t>
  </si>
  <si>
    <t>SZEMÉLYI KIADÁSOK</t>
  </si>
  <si>
    <t>MŰKÖDÉSI KÖLTSÉGEK</t>
  </si>
  <si>
    <t>KÖLTSÉGVETÉS ÖSSZESEN</t>
  </si>
  <si>
    <t>Működési összesen</t>
  </si>
  <si>
    <t>Egyenleg (bevétel mínusz kiadások)</t>
  </si>
  <si>
    <t xml:space="preserve"> </t>
  </si>
  <si>
    <t>Csele-Borza Völgye Egyesület</t>
  </si>
  <si>
    <t>Vidékfejl.Program támogatás</t>
  </si>
  <si>
    <t>Bankköltség</t>
  </si>
  <si>
    <t>Fogl.eü.díj (2fő)</t>
  </si>
  <si>
    <t>MSH informatikai eszköz bérleti díja</t>
  </si>
  <si>
    <t>Könyvelés</t>
  </si>
  <si>
    <t>Kiküldetési díj</t>
  </si>
  <si>
    <t>Munkabér</t>
  </si>
  <si>
    <t>Munkabér járulékai</t>
  </si>
  <si>
    <t>Irodabérlet</t>
  </si>
  <si>
    <t>NAV utalások kerekítése</t>
  </si>
  <si>
    <t>Pályázat regisztrációs díjak</t>
  </si>
  <si>
    <t>Egyéb pályázati bevétel</t>
  </si>
  <si>
    <t>Tagdíj</t>
  </si>
  <si>
    <t xml:space="preserve">0,00 </t>
  </si>
  <si>
    <t>Internet+telefon díja</t>
  </si>
  <si>
    <t>Fűtés (gázdíj)</t>
  </si>
  <si>
    <t>Áram (e-on)</t>
  </si>
  <si>
    <t>Vízdíj</t>
  </si>
  <si>
    <t>Közös költség</t>
  </si>
  <si>
    <t>Össz</t>
  </si>
  <si>
    <t>2018. ÉVI KÖLTSÉGVETÉSI TERV</t>
  </si>
  <si>
    <t>Informatikai üzemeltetési szerződés költségei</t>
  </si>
  <si>
    <t>Webtárhely (Rackforest)</t>
  </si>
  <si>
    <t>Reprezentációt kiadások</t>
  </si>
  <si>
    <t>Tisztítószerek</t>
  </si>
  <si>
    <t>2018. május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</si>
</sst>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.0%"/>
    <numFmt numFmtId="165" formatCode="#,##0.00_ ;[Red]\-#,##0.00\ "/>
    <numFmt numFmtId="166" formatCode="[$-40E]yyyy/\ mmmm;@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charset val="238"/>
      <scheme val="minor"/>
    </font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2"/>
      <color theme="1"/>
      <name val="Gill Sans MT"/>
      <family val="2"/>
      <scheme val="minor"/>
    </font>
    <font>
      <sz val="10"/>
      <color theme="0"/>
      <name val="Gill Sans MT"/>
      <family val="2"/>
      <scheme val="minor"/>
    </font>
    <font>
      <b/>
      <sz val="18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16"/>
      <color theme="3"/>
      <name val="Gill Sans MT"/>
      <family val="2"/>
      <scheme val="maj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/>
      <name val="Gill Sans MT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6337778862885"/>
        <bgColor theme="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43" fontId="0" fillId="0" borderId="0" xfId="2" applyFont="1" applyFill="1" applyBorder="1"/>
    <xf numFmtId="0" fontId="0" fillId="0" borderId="0" xfId="0" applyFont="1" applyFill="1" applyBorder="1" applyAlignment="1">
      <alignment horizontal="left" indent="1"/>
    </xf>
    <xf numFmtId="0" fontId="9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43" fontId="2" fillId="2" borderId="0" xfId="2" applyFont="1" applyFill="1"/>
    <xf numFmtId="43" fontId="2" fillId="2" borderId="0" xfId="0" applyNumberFormat="1" applyFont="1" applyFill="1"/>
    <xf numFmtId="0" fontId="0" fillId="2" borderId="0" xfId="0" applyFill="1" applyAlignment="1"/>
    <xf numFmtId="9" fontId="0" fillId="2" borderId="0" xfId="1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43" fontId="0" fillId="0" borderId="0" xfId="2" applyNumberFormat="1" applyFont="1" applyFill="1" applyBorder="1"/>
    <xf numFmtId="0" fontId="0" fillId="0" borderId="0" xfId="0" applyFill="1"/>
    <xf numFmtId="0" fontId="12" fillId="0" borderId="0" xfId="3" applyFill="1" applyAlignment="1">
      <alignment horizontal="left" indent="1"/>
    </xf>
    <xf numFmtId="164" fontId="0" fillId="0" borderId="0" xfId="1" applyNumberFormat="1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1" fillId="0" borderId="0" xfId="0" applyFont="1" applyFill="1" applyBorder="1" applyAlignment="1">
      <alignment horizontal="left" indent="1"/>
    </xf>
    <xf numFmtId="165" fontId="0" fillId="0" borderId="0" xfId="2" applyNumberFormat="1" applyFont="1" applyFill="1" applyBorder="1"/>
    <xf numFmtId="165" fontId="0" fillId="0" borderId="0" xfId="0" applyNumberFormat="1"/>
    <xf numFmtId="165" fontId="0" fillId="0" borderId="0" xfId="0" applyNumberFormat="1" applyFont="1" applyFill="1" applyBorder="1"/>
    <xf numFmtId="43" fontId="1" fillId="0" borderId="0" xfId="0" applyNumberFormat="1" applyFont="1" applyFill="1" applyBorder="1" applyAlignment="1">
      <alignment horizontal="left" indent="1"/>
    </xf>
    <xf numFmtId="10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indent="1"/>
    </xf>
    <xf numFmtId="165" fontId="14" fillId="0" borderId="0" xfId="0" applyNumberFormat="1" applyFont="1" applyFill="1" applyBorder="1"/>
    <xf numFmtId="0" fontId="0" fillId="0" borderId="2" xfId="0" applyBorder="1"/>
    <xf numFmtId="165" fontId="0" fillId="4" borderId="2" xfId="0" applyNumberFormat="1" applyFont="1" applyFill="1" applyBorder="1"/>
    <xf numFmtId="165" fontId="0" fillId="0" borderId="2" xfId="0" applyNumberFormat="1" applyBorder="1"/>
    <xf numFmtId="165" fontId="0" fillId="0" borderId="1" xfId="0" applyNumberFormat="1" applyFont="1" applyFill="1" applyBorder="1"/>
    <xf numFmtId="165" fontId="0" fillId="0" borderId="0" xfId="0" applyNumberFormat="1" applyFill="1"/>
    <xf numFmtId="0" fontId="0" fillId="3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166" fontId="13" fillId="0" borderId="0" xfId="0" applyNumberFormat="1" applyFont="1" applyFill="1" applyAlignment="1">
      <alignment horizontal="right"/>
    </xf>
  </cellXfs>
  <cellStyles count="4">
    <cellStyle name="Cím" xfId="3" builtinId="15" customBuiltin="1"/>
    <cellStyle name="Ezres" xfId="2" builtinId="3"/>
    <cellStyle name="Normál" xfId="0" builtinId="0" customBuiltin="1"/>
    <cellStyle name="Százalék" xfId="1" builtinId="5"/>
  </cellStyles>
  <dxfs count="43"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font>
        <sz val="11"/>
      </font>
      <numFmt numFmtId="165" formatCode="#,##0.00_ ;[Red]\-#,##0.0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165" formatCode="#,##0.00_ ;[Red]\-#,##0.00\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165" formatCode="#,##0.00_ ;[Red]\-#,##0.00\ "/>
      <fill>
        <patternFill patternType="none">
          <fgColor indexed="64"/>
          <bgColor indexed="65"/>
        </patternFill>
      </fill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numFmt numFmtId="165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ill>
        <patternFill patternType="solid">
          <fgColor theme="4" tint="0.599993896298104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 patternType="solid">
          <fgColor theme="4"/>
          <bgColor theme="8" tint="0.59996337778862885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theme="4" tint="0.79979857783745845"/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5">
      <tableStyleElement type="wholeTable" dxfId="42"/>
      <tableStyleElement type="headerRow" dxfId="41"/>
      <tableStyleElement type="totalRow" dxfId="40"/>
      <tableStyleElement type="lastColumn" dxfId="39"/>
      <tableStyleElement type="first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>
                <a:solidFill>
                  <a:schemeClr val="tx2"/>
                </a:solidFill>
              </a:defRPr>
            </a:pPr>
            <a:r>
              <a:rPr lang="hu-HU" sz="1500" b="0">
                <a:solidFill>
                  <a:schemeClr val="tx2"/>
                </a:solidFill>
              </a:rPr>
              <a:t>KÖLTSÉGVETÉS ÁTTEKINTÉSE</a:t>
            </a:r>
          </a:p>
        </c:rich>
      </c:tx>
      <c:layout>
        <c:manualLayout>
          <c:xMode val="edge"/>
          <c:yMode val="edge"/>
          <c:x val="0.11267172051275741"/>
          <c:y val="0.10473324876700055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'2018. évi költségvetési terveze'!$B$6</c:f>
              <c:strCache>
                <c:ptCount val="1"/>
                <c:pt idx="0">
                  <c:v>Bevétel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'2018. évi költségvetési terveze'!$C$5:$D$5</c:f>
              <c:strCache>
                <c:ptCount val="2"/>
                <c:pt idx="0">
                  <c:v>BECSÜLT</c:v>
                </c:pt>
                <c:pt idx="1">
                  <c:v>TÉNYLEGES</c:v>
                </c:pt>
              </c:strCache>
            </c:strRef>
          </c:cat>
          <c:val>
            <c:numRef>
              <c:f>'2018. évi költségvetési terveze'!$C$6:$D$6</c:f>
              <c:numCache>
                <c:formatCode>#\ ##0.00_ ;[Red]\-#\ ##0.00\ </c:formatCode>
                <c:ptCount val="2"/>
                <c:pt idx="0">
                  <c:v>11364420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5-455E-8339-19ED7C4C4F4B}"/>
            </c:ext>
          </c:extLst>
        </c:ser>
        <c:ser>
          <c:idx val="1"/>
          <c:order val="1"/>
          <c:tx>
            <c:strRef>
              <c:f>'2018. évi költségvetési terveze'!$B$7</c:f>
              <c:strCache>
                <c:ptCount val="1"/>
                <c:pt idx="0">
                  <c:v>Kiadás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90000"/>
                </a:schemeClr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'2018. évi költségvetési terveze'!$C$5:$D$5</c:f>
              <c:strCache>
                <c:ptCount val="2"/>
                <c:pt idx="0">
                  <c:v>BECSÜLT</c:v>
                </c:pt>
                <c:pt idx="1">
                  <c:v>TÉNYLEGES</c:v>
                </c:pt>
              </c:strCache>
            </c:strRef>
          </c:cat>
          <c:val>
            <c:numRef>
              <c:f>'2018. évi költségvetési terveze'!$C$7:$D$7</c:f>
              <c:numCache>
                <c:formatCode>#\ ##0.00_ ;[Red]\-#\ ##0.00\ </c:formatCode>
                <c:ptCount val="2"/>
                <c:pt idx="0">
                  <c:v>11364420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5-455E-8339-19ED7C4C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"/>
        <c:axId val="153029296"/>
        <c:axId val="153029680"/>
      </c:barChart>
      <c:catAx>
        <c:axId val="15302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hu-HU"/>
          </a:p>
        </c:txPr>
        <c:crossAx val="153029680"/>
        <c:crosses val="autoZero"/>
        <c:auto val="1"/>
        <c:lblAlgn val="ctr"/>
        <c:lblOffset val="100"/>
        <c:noMultiLvlLbl val="0"/>
      </c:catAx>
      <c:valAx>
        <c:axId val="153029680"/>
        <c:scaling>
          <c:orientation val="minMax"/>
        </c:scaling>
        <c:delete val="0"/>
        <c:axPos val="l"/>
        <c:majorGridlines/>
        <c:numFmt formatCode="#\ ##0.00_ ;[Red]\-#\ ##0.00\ 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hu-HU"/>
          </a:p>
        </c:txPr>
        <c:crossAx val="153029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5780087049104772"/>
          <c:y val="0.11413918438569598"/>
          <c:w val="0.22490337474143743"/>
          <c:h val="6.1405072993619622E-2"/>
        </c:manualLayout>
      </c:layout>
      <c:overlay val="0"/>
      <c:txPr>
        <a:bodyPr/>
        <a:lstStyle/>
        <a:p>
          <a:pPr>
            <a:defRPr sz="1100">
              <a:solidFill>
                <a:schemeClr val="tx2"/>
              </a:solidFill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180976</xdr:rowOff>
    </xdr:from>
    <xdr:to>
      <xdr:col>4</xdr:col>
      <xdr:colOff>1416844</xdr:colOff>
      <xdr:row>28</xdr:row>
      <xdr:rowOff>119062</xdr:rowOff>
    </xdr:to>
    <xdr:graphicFrame macro="">
      <xdr:nvGraphicFramePr>
        <xdr:cNvPr id="6" name="KöltségvetésÁttekintése" descr="Bar chart showing estimated versus actual income and expenses" title="Budget Overview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MűködésiKöltségekTáblázata" displayName="MűködésiKöltségekTáblázata" ref="H18:L39" totalsRowCount="1">
  <autoFilter ref="H18:L38"/>
  <sortState ref="H17:L37">
    <sortCondition ref="H16:H37"/>
  </sortState>
  <tableColumns count="5">
    <tableColumn id="1" name="MŰKÖDÉSI KÖLTSÉGEK" totalsRowLabel="Működési összesen" dataDxfId="37" totalsRowDxfId="36"/>
    <tableColumn id="2" name="BECSÜLT" totalsRowFunction="sum" dataDxfId="35" totalsRowDxfId="34"/>
    <tableColumn id="3" name="TÉNYLEGES" totalsRowFunction="sum" dataDxfId="33" totalsRowDxfId="32"/>
    <tableColumn id="5" name="5 legmagasabb összeg" dataDxfId="31" totalsRowDxfId="30">
      <calculatedColumnFormula>MűködésiKöltségekTáblázata[[#This Row],[TÉNYLEGES]]+(10^-6)*ROW(MűködésiKöltségekTáblázata[[#This Row],[TÉNYLEGES]])</calculatedColumnFormula>
    </tableColumn>
    <tableColumn id="4" name="KÜLÖNBSÉG" totalsRowFunction="sum" dataDxfId="29" totalsRowDxfId="28">
      <calculatedColumnFormula>MűködésiKöltségekTáblázata[[#This Row],[BECSÜLT]]-MűködésiKöltségekTáblázata[[#This Row],[TÉNYLEGES]]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áblázat: Működési költségek" altTextSummary="A működési költségek listája becsült és tényleges értékekkel, illetve a kettő közötti különbségekkel"/>
    </ext>
  </extLst>
</table>
</file>

<file path=xl/tables/table2.xml><?xml version="1.0" encoding="utf-8"?>
<table xmlns="http://schemas.openxmlformats.org/spreadsheetml/2006/main" id="3" name="TáblázatBevétel" displayName="TáblázatBevétel" ref="H5:L10" totalsRowCount="1">
  <autoFilter ref="H5:L9"/>
  <tableColumns count="5">
    <tableColumn id="1" name="BEVÉTEL" totalsRowLabel="Összesen" dataDxfId="27" totalsRowDxfId="26"/>
    <tableColumn id="2" name="BECSÜLT" totalsRowFunction="sum" dataDxfId="25" totalsRowDxfId="24"/>
    <tableColumn id="3" name="TÉNYLEGES" totalsRowFunction="sum" dataDxfId="23" totalsRowDxfId="22"/>
    <tableColumn id="5" name="5 LEGMAGASABB ÖSSZEG" dataDxfId="21" totalsRowDxfId="20">
      <calculatedColumnFormula>TáblázatBevétel[[#This Row],[TÉNYLEGES]]+(10^-6)*ROW(TáblázatBevétel[[#This Row],[TÉNYLEGES]])</calculatedColumnFormula>
    </tableColumn>
    <tableColumn id="4" name="KÜLÖNBSÉG" totalsRowFunction="sum" dataDxfId="19" totalsRowDxfId="18">
      <calculatedColumnFormula>TáblázatBevétel[[#This Row],[TÉNYLEGES]]-TáblázatBevétel[[#This Row],[BECSÜLT]]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áblázat: Bevétel" altTextSummary="A bevételi források listája becsült és tényleges értékekkel, illetve a kettő közötti különbségekkel"/>
    </ext>
  </extLst>
</table>
</file>

<file path=xl/tables/table3.xml><?xml version="1.0" encoding="utf-8"?>
<table xmlns="http://schemas.openxmlformats.org/spreadsheetml/2006/main" id="4" name="ÖsszegekTáblázata" displayName="ÖsszegekTáblázata" ref="B5:E8" totalsRowCount="1">
  <autoFilter ref="B5:E7"/>
  <tableColumns count="4">
    <tableColumn id="1" name="KÖLTSÉGVETÉS ÖSSZESEN" totalsRowLabel="Egyenleg (bevétel mínusz kiadások)" dataDxfId="17" totalsRowDxfId="16"/>
    <tableColumn id="2" name="BECSÜLT" totalsRowFunction="custom" dataDxfId="15" totalsRowDxfId="14">
      <totalsRowFormula>C6-C7</totalsRowFormula>
    </tableColumn>
    <tableColumn id="3" name="TÉNYLEGES" totalsRowFunction="custom" dataDxfId="13" totalsRowDxfId="12">
      <totalsRowFormula>D6-D7</totalsRowFormula>
    </tableColumn>
    <tableColumn id="4" name="KÜLÖNBSÉG" totalsRowFunction="custom" dataDxfId="11" totalsRowDxfId="10">
      <totalsRowFormula>ÖsszegekTáblázata[[#Totals],[TÉNYLEGES]]-ÖsszegekTáblázata[[#Totals],[BECSÜLT]]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Táblázat: Költségvetési összegek" altTextSummary="Ez a táblázat összegzi a becsült és a tényleges bevételeket és kiadásokat a munkalap más táblázataiból, kiszámítja a különbségeket, és megjeleníti az egyenleget (bevétel mínusz kiadások)"/>
    </ext>
  </extLst>
</table>
</file>

<file path=xl/tables/table4.xml><?xml version="1.0" encoding="utf-8"?>
<table xmlns="http://schemas.openxmlformats.org/spreadsheetml/2006/main" id="5" name="SzemélyiKöltségekTáblázata" displayName="SzemélyiKöltségekTáblázata" ref="H12:L16" totalsRowCount="1">
  <autoFilter ref="H12:L15"/>
  <tableColumns count="5">
    <tableColumn id="1" name="SZEMÉLYI KIADÁSOK" totalsRowLabel="Személyi összesen" dataDxfId="9" totalsRowDxfId="8"/>
    <tableColumn id="2" name="BECSÜLT" totalsRowFunction="sum" dataDxfId="7" totalsRowDxfId="6" dataCellStyle="Ezres"/>
    <tableColumn id="3" name="TÉNYLEGES" totalsRowLabel="0,00 " dataDxfId="5" totalsRowDxfId="4"/>
    <tableColumn id="4" name="5 legmagasabb összeg" dataDxfId="3" totalsRowDxfId="2">
      <calculatedColumnFormula>SzemélyiKöltségekTáblázata[[#This Row],[TÉNYLEGES]]+(10^-6)*ROW(SzemélyiKöltségekTáblázata[[#This Row],[TÉNYLEGES]])</calculatedColumnFormula>
    </tableColumn>
    <tableColumn id="5" name="KÜLÖNBSÉG" totalsRowFunction="sum" dataDxfId="1" totalsRowDxfId="0">
      <calculatedColumnFormula>SzemélyiKöltségekTáblázata[[#This Row],[BECSÜLT]]-SzemélyiKöltségekTáblázata[[#This Row],[TÉNYLEGES]]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áblázat: Személyi költségek" altTextSummary="A személyi költségek listája becsült és tényleges értékekkel, illetve a kettő közötti különbségekkel"/>
    </ext>
  </extLst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R40"/>
  <sheetViews>
    <sheetView showGridLines="0" tabSelected="1" zoomScale="80" zoomScaleNormal="80" workbookViewId="0">
      <selection activeCell="L4" sqref="L4"/>
    </sheetView>
  </sheetViews>
  <sheetFormatPr defaultRowHeight="15.95" customHeight="1" x14ac:dyDescent="0.35"/>
  <cols>
    <col min="1" max="1" width="2.875" style="12" customWidth="1"/>
    <col min="2" max="2" width="31" style="12" customWidth="1"/>
    <col min="3" max="5" width="19" style="12" customWidth="1"/>
    <col min="6" max="6" width="2.625" style="12" customWidth="1"/>
    <col min="7" max="7" width="3.75" style="26" customWidth="1"/>
    <col min="8" max="8" width="42.5" style="26" customWidth="1"/>
    <col min="9" max="10" width="17.25" style="26" customWidth="1"/>
    <col min="11" max="11" width="0.5" style="26" customWidth="1"/>
    <col min="12" max="12" width="17.25" style="26" customWidth="1"/>
    <col min="13" max="13" width="3.75" style="26" customWidth="1"/>
    <col min="14" max="14" width="12.25" customWidth="1"/>
    <col min="15" max="15" width="12.125" customWidth="1"/>
    <col min="16" max="16" width="18.125" customWidth="1"/>
    <col min="17" max="17" width="22.875" customWidth="1"/>
    <col min="18" max="18" width="19" customWidth="1"/>
  </cols>
  <sheetData>
    <row r="1" spans="1:13" s="23" customFormat="1" ht="15.95" customHeight="1" x14ac:dyDescent="0.35"/>
    <row r="2" spans="1:13" s="23" customFormat="1" ht="30.75" customHeight="1" x14ac:dyDescent="0.5">
      <c r="B2" s="10" t="s">
        <v>17</v>
      </c>
      <c r="C2" s="6"/>
      <c r="D2" s="6"/>
      <c r="E2" s="6"/>
      <c r="F2" s="6"/>
      <c r="G2" s="6"/>
      <c r="H2" s="6"/>
      <c r="I2" s="7"/>
      <c r="J2" s="8"/>
      <c r="K2" s="7"/>
      <c r="L2" s="11"/>
      <c r="M2" s="8"/>
    </row>
    <row r="3" spans="1:13" s="23" customFormat="1" ht="42" customHeight="1" x14ac:dyDescent="1">
      <c r="B3" s="24" t="s">
        <v>38</v>
      </c>
      <c r="C3" s="9"/>
      <c r="D3" s="9"/>
      <c r="E3" s="9"/>
      <c r="F3" s="9"/>
      <c r="G3" s="9"/>
      <c r="H3" s="9"/>
      <c r="I3" s="7"/>
      <c r="K3" s="7"/>
      <c r="L3" s="44" t="s">
        <v>43</v>
      </c>
      <c r="M3" s="44"/>
    </row>
    <row r="5" spans="1:13" s="1" customFormat="1" ht="21.75" customHeight="1" x14ac:dyDescent="0.35">
      <c r="A5" s="13"/>
      <c r="B5" s="21" t="s">
        <v>13</v>
      </c>
      <c r="C5" s="2" t="s">
        <v>6</v>
      </c>
      <c r="D5" s="2" t="s">
        <v>7</v>
      </c>
      <c r="E5" s="2" t="s">
        <v>8</v>
      </c>
      <c r="F5" s="14"/>
      <c r="G5" s="27"/>
      <c r="H5" s="21" t="s">
        <v>9</v>
      </c>
      <c r="I5" s="2" t="s">
        <v>6</v>
      </c>
      <c r="J5" s="2" t="s">
        <v>7</v>
      </c>
      <c r="K5" s="2" t="s">
        <v>10</v>
      </c>
      <c r="L5" s="2" t="s">
        <v>8</v>
      </c>
      <c r="M5" s="27"/>
    </row>
    <row r="6" spans="1:13" ht="16.5" customHeight="1" x14ac:dyDescent="0.35">
      <c r="B6" s="5" t="s">
        <v>2</v>
      </c>
      <c r="C6" s="29">
        <v>11364420</v>
      </c>
      <c r="D6" s="29">
        <v>0</v>
      </c>
      <c r="E6" s="29">
        <f>ÖsszegekTáblázata[[#This Row],[TÉNYLEGES]]-ÖsszegekTáblázata[[#This Row],[BECSÜLT]]</f>
        <v>-11364420</v>
      </c>
      <c r="F6" s="15"/>
      <c r="H6" s="5" t="s">
        <v>30</v>
      </c>
      <c r="I6" s="29">
        <v>832440</v>
      </c>
      <c r="J6" s="29">
        <v>0</v>
      </c>
      <c r="K6" s="29">
        <f>TáblázatBevétel[[#This Row],[TÉNYLEGES]]+(10^-6)*ROW(TáblázatBevétel[[#This Row],[TÉNYLEGES]])</f>
        <v>6.0000000000000002E-6</v>
      </c>
      <c r="L6" s="29">
        <f>TáblázatBevétel[[#This Row],[TÉNYLEGES]]-TáblázatBevétel[[#This Row],[BECSÜLT]]</f>
        <v>-832440</v>
      </c>
    </row>
    <row r="7" spans="1:13" ht="16.5" customHeight="1" x14ac:dyDescent="0.35">
      <c r="B7" s="5" t="s">
        <v>3</v>
      </c>
      <c r="C7" s="29">
        <v>11364420</v>
      </c>
      <c r="D7" s="29">
        <v>0</v>
      </c>
      <c r="E7" s="29">
        <f>ÖsszegekTáblázata[[#This Row],[BECSÜLT]]-ÖsszegekTáblázata[[#This Row],[TÉNYLEGES]]</f>
        <v>11364420</v>
      </c>
      <c r="F7" s="15"/>
      <c r="H7" s="5" t="s">
        <v>18</v>
      </c>
      <c r="I7" s="29">
        <v>10531980</v>
      </c>
      <c r="J7" s="29">
        <v>0</v>
      </c>
      <c r="K7" s="29">
        <f>TáblázatBevétel[[#This Row],[TÉNYLEGES]]+(10^-6)*ROW(TáblázatBevétel[[#This Row],[TÉNYLEGES]])</f>
        <v>6.9999999999999999E-6</v>
      </c>
      <c r="L7" s="29">
        <f>TáblázatBevétel[[#This Row],[TÉNYLEGES]]-TáblázatBevétel[[#This Row],[BECSÜLT]]</f>
        <v>-10531980</v>
      </c>
    </row>
    <row r="8" spans="1:13" ht="16.5" customHeight="1" x14ac:dyDescent="0.35">
      <c r="B8" s="35" t="s">
        <v>15</v>
      </c>
      <c r="C8" s="30">
        <f>C6-C7</f>
        <v>0</v>
      </c>
      <c r="D8" s="30">
        <f>D6-D7</f>
        <v>0</v>
      </c>
      <c r="E8" s="36">
        <f>ÖsszegekTáblázata[[#Totals],[TÉNYLEGES]]-ÖsszegekTáblázata[[#Totals],[BECSÜLT]]</f>
        <v>0</v>
      </c>
      <c r="F8" s="16"/>
      <c r="H8" s="35" t="s">
        <v>29</v>
      </c>
      <c r="I8" s="29">
        <v>0</v>
      </c>
      <c r="J8" s="29">
        <v>0</v>
      </c>
      <c r="K8" s="29">
        <f>TáblázatBevétel[[#This Row],[TÉNYLEGES]]+(10^-6)*ROW(TáblázatBevétel[[#This Row],[TÉNYLEGES]])</f>
        <v>7.9999999999999996E-6</v>
      </c>
      <c r="L8" s="29">
        <f>TáblázatBevétel[[#This Row],[TÉNYLEGES]]-TáblázatBevétel[[#This Row],[BECSÜLT]]</f>
        <v>0</v>
      </c>
    </row>
    <row r="9" spans="1:13" ht="16.5" customHeight="1" x14ac:dyDescent="0.35">
      <c r="H9" s="35"/>
      <c r="I9" s="29"/>
      <c r="J9" s="29"/>
      <c r="K9" s="29">
        <f>TáblázatBevétel[[#This Row],[TÉNYLEGES]]+(10^-6)*ROW(TáblázatBevétel[[#This Row],[TÉNYLEGES]])</f>
        <v>9.0000000000000002E-6</v>
      </c>
      <c r="L9" s="29">
        <f>TáblázatBevétel[[#This Row],[TÉNYLEGES]]-TáblázatBevétel[[#This Row],[BECSÜLT]]</f>
        <v>0</v>
      </c>
    </row>
    <row r="10" spans="1:13" ht="16.5" customHeight="1" x14ac:dyDescent="0.35">
      <c r="H10" s="35" t="s">
        <v>1</v>
      </c>
      <c r="I10" s="30">
        <f>SUBTOTAL(109,TáblázatBevétel[BECSÜLT])</f>
        <v>11364420</v>
      </c>
      <c r="J10" s="30">
        <f>SUBTOTAL(109,TáblázatBevétel[TÉNYLEGES])</f>
        <v>0</v>
      </c>
      <c r="K10" s="30"/>
      <c r="L10" s="30">
        <f>SUBTOTAL(109,TáblázatBevétel[KÜLÖNBSÉG])</f>
        <v>-11364420</v>
      </c>
    </row>
    <row r="11" spans="1:13" ht="21.75" customHeight="1" x14ac:dyDescent="0.35">
      <c r="H11" s="42"/>
      <c r="I11" s="42"/>
      <c r="J11" s="42"/>
      <c r="K11" s="42"/>
      <c r="L11" s="42"/>
    </row>
    <row r="12" spans="1:13" ht="16.5" customHeight="1" x14ac:dyDescent="0.35">
      <c r="H12" s="5" t="s">
        <v>11</v>
      </c>
      <c r="I12" s="4" t="s">
        <v>6</v>
      </c>
      <c r="J12" s="4" t="s">
        <v>7</v>
      </c>
      <c r="K12" s="3" t="s">
        <v>5</v>
      </c>
      <c r="L12" s="4" t="s">
        <v>8</v>
      </c>
    </row>
    <row r="13" spans="1:13" ht="16.5" customHeight="1" x14ac:dyDescent="0.35">
      <c r="H13" s="5" t="s">
        <v>24</v>
      </c>
      <c r="I13" s="29">
        <v>6480000</v>
      </c>
      <c r="J13" s="29">
        <v>0</v>
      </c>
      <c r="K13" s="31">
        <f>SzemélyiKöltségekTáblázata[[#This Row],[TÉNYLEGES]]+(10^-6)*ROW(SzemélyiKöltségekTáblázata[[#This Row],[TÉNYLEGES]])</f>
        <v>1.2999999999999999E-5</v>
      </c>
      <c r="L13" s="29">
        <f>SzemélyiKöltségekTáblázata[[#This Row],[BECSÜLT]]-SzemélyiKöltségekTáblázata[[#This Row],[TÉNYLEGES]]</f>
        <v>6480000</v>
      </c>
    </row>
    <row r="14" spans="1:13" ht="16.5" customHeight="1" x14ac:dyDescent="0.35">
      <c r="H14" s="5" t="s">
        <v>25</v>
      </c>
      <c r="I14" s="29">
        <v>2605452</v>
      </c>
      <c r="J14" s="29">
        <v>0</v>
      </c>
      <c r="K14" s="31">
        <f>SzemélyiKöltségekTáblázata[[#This Row],[TÉNYLEGES]]+(10^-6)*ROW(SzemélyiKöltségekTáblázata[[#This Row],[TÉNYLEGES]])</f>
        <v>1.4E-5</v>
      </c>
      <c r="L14" s="29">
        <f>SzemélyiKöltségekTáblázata[[#This Row],[BECSÜLT]]-SzemélyiKöltségekTáblázata[[#This Row],[TÉNYLEGES]]</f>
        <v>2605452</v>
      </c>
    </row>
    <row r="15" spans="1:13" ht="16.5" customHeight="1" x14ac:dyDescent="0.35">
      <c r="H15" s="5" t="s">
        <v>23</v>
      </c>
      <c r="I15" s="29">
        <v>197000</v>
      </c>
      <c r="J15" s="29">
        <v>0</v>
      </c>
      <c r="K15" s="31">
        <f>SzemélyiKöltségekTáblázata[[#This Row],[TÉNYLEGES]]+(10^-6)*ROW(SzemélyiKöltségekTáblázata[[#This Row],[TÉNYLEGES]])</f>
        <v>1.4999999999999999E-5</v>
      </c>
      <c r="L15" s="29">
        <f>SzemélyiKöltségekTáblázata[[#This Row],[BECSÜLT]]-SzemélyiKöltségekTáblázata[[#This Row],[TÉNYLEGES]]</f>
        <v>197000</v>
      </c>
    </row>
    <row r="16" spans="1:13" ht="16.5" customHeight="1" x14ac:dyDescent="0.35">
      <c r="H16" s="35" t="s">
        <v>4</v>
      </c>
      <c r="I16" s="30">
        <f>SUBTOTAL(109,SzemélyiKöltségekTáblázata[BECSÜLT])</f>
        <v>9282452</v>
      </c>
      <c r="J16" s="30" t="s">
        <v>31</v>
      </c>
      <c r="K16" s="30"/>
      <c r="L16" s="30">
        <f>SUBTOTAL(109,SzemélyiKöltségekTáblázata[KÜLÖNBSÉG])</f>
        <v>9282452</v>
      </c>
    </row>
    <row r="17" spans="2:18" ht="21.75" customHeight="1" x14ac:dyDescent="0.35">
      <c r="H17" s="42"/>
      <c r="I17" s="42"/>
      <c r="J17" s="42"/>
      <c r="K17" s="42"/>
      <c r="L17" s="42"/>
    </row>
    <row r="18" spans="2:18" ht="16.5" customHeight="1" x14ac:dyDescent="0.35">
      <c r="H18" s="5" t="s">
        <v>12</v>
      </c>
      <c r="I18" s="3" t="s">
        <v>6</v>
      </c>
      <c r="J18" s="3" t="s">
        <v>7</v>
      </c>
      <c r="K18" s="3" t="s">
        <v>5</v>
      </c>
      <c r="L18" s="3" t="s">
        <v>8</v>
      </c>
    </row>
    <row r="19" spans="2:18" ht="16.5" customHeight="1" x14ac:dyDescent="0.35">
      <c r="H19" s="5" t="s">
        <v>19</v>
      </c>
      <c r="I19" s="29">
        <v>85000</v>
      </c>
      <c r="J19" s="29">
        <v>0</v>
      </c>
      <c r="K19" s="29">
        <f>MűködésiKöltségekTáblázata[[#This Row],[TÉNYLEGES]]+(10^-6)*ROW(MűködésiKöltségekTáblázata[[#This Row],[TÉNYLEGES]])</f>
        <v>1.8999999999999998E-5</v>
      </c>
      <c r="L19" s="29">
        <f>MűködésiKöltségekTáblázata[[#This Row],[BECSÜLT]]-MűködésiKöltségekTáblázata[[#This Row],[TÉNYLEGES]]</f>
        <v>85000</v>
      </c>
    </row>
    <row r="20" spans="2:18" ht="16.5" customHeight="1" x14ac:dyDescent="0.35">
      <c r="H20" s="5" t="s">
        <v>20</v>
      </c>
      <c r="I20" s="29">
        <v>6000</v>
      </c>
      <c r="J20" s="29">
        <v>6000</v>
      </c>
      <c r="K20" s="29">
        <f>MűködésiKöltségekTáblázata[[#This Row],[TÉNYLEGES]]+(10^-6)*ROW(MűködésiKöltségekTáblázata[[#This Row],[TÉNYLEGES]])</f>
        <v>6000.0000200000004</v>
      </c>
      <c r="L20" s="29">
        <f>MűködésiKöltségekTáblázata[[#This Row],[BECSÜLT]]-MűködésiKöltségekTáblázata[[#This Row],[TÉNYLEGES]]</f>
        <v>0</v>
      </c>
    </row>
    <row r="21" spans="2:18" ht="16.5" customHeight="1" x14ac:dyDescent="0.35">
      <c r="H21" s="5" t="s">
        <v>0</v>
      </c>
      <c r="I21" s="29">
        <v>186010</v>
      </c>
      <c r="J21" s="29">
        <v>0</v>
      </c>
      <c r="K21" s="29">
        <f>MűködésiKöltségekTáblázata[[#This Row],[TÉNYLEGES]]+(10^-6)*ROW(MűködésiKöltségekTáblázata[[#This Row],[TÉNYLEGES]])</f>
        <v>2.0999999999999999E-5</v>
      </c>
      <c r="L21" s="29">
        <f>MűködésiKöltségekTáblázata[[#This Row],[BECSÜLT]]-MűködésiKöltségekTáblázata[[#This Row],[TÉNYLEGES]]</f>
        <v>186010</v>
      </c>
    </row>
    <row r="22" spans="2:18" ht="16.5" customHeight="1" x14ac:dyDescent="0.35">
      <c r="H22" s="35" t="s">
        <v>42</v>
      </c>
      <c r="I22" s="29">
        <v>14000</v>
      </c>
      <c r="J22" s="29">
        <v>0</v>
      </c>
      <c r="K22" s="29">
        <f>MűködésiKöltségekTáblázata[[#This Row],[TÉNYLEGES]]+(10^-6)*ROW(MűködésiKöltségekTáblázata[[#This Row],[TÉNYLEGES]])</f>
        <v>2.1999999999999999E-5</v>
      </c>
      <c r="L22" s="29">
        <f>MűködésiKöltségekTáblázata[[#This Row],[BECSÜLT]]-MűködésiKöltségekTáblázata[[#This Row],[TÉNYLEGES]]</f>
        <v>14000</v>
      </c>
    </row>
    <row r="23" spans="2:18" ht="16.5" customHeight="1" x14ac:dyDescent="0.35">
      <c r="H23" s="5" t="s">
        <v>40</v>
      </c>
      <c r="I23" s="29">
        <v>7480</v>
      </c>
      <c r="J23" s="29">
        <v>7480</v>
      </c>
      <c r="K23" s="29">
        <f>MűködésiKöltségekTáblázata[[#This Row],[TÉNYLEGES]]+(10^-6)*ROW(MűködésiKöltségekTáblázata[[#This Row],[TÉNYLEGES]])</f>
        <v>7480.0000229999996</v>
      </c>
      <c r="L23" s="29">
        <f>MűködésiKöltségekTáblázata[[#This Row],[BECSÜLT]]-MűködésiKöltségekTáblázata[[#This Row],[TÉNYLEGES]]</f>
        <v>0</v>
      </c>
      <c r="O23" s="23"/>
      <c r="P23" s="23"/>
    </row>
    <row r="24" spans="2:18" ht="16.5" customHeight="1" x14ac:dyDescent="0.35">
      <c r="H24" s="5" t="s">
        <v>21</v>
      </c>
      <c r="I24" s="29">
        <v>121920</v>
      </c>
      <c r="J24" s="29">
        <v>0</v>
      </c>
      <c r="K24" s="29">
        <f>MűködésiKöltségekTáblázata[[#This Row],[TÉNYLEGES]]+(10^-6)*ROW(MűködésiKöltségekTáblázata[[#This Row],[TÉNYLEGES]])</f>
        <v>2.4000000000000001E-5</v>
      </c>
      <c r="L24" s="29">
        <f>MűködésiKöltségekTáblázata[[#This Row],[BECSÜLT]]-MűködésiKöltségekTáblázata[[#This Row],[TÉNYLEGES]]</f>
        <v>121920</v>
      </c>
      <c r="O24" s="23"/>
      <c r="P24" s="23"/>
    </row>
    <row r="25" spans="2:18" ht="16.5" customHeight="1" x14ac:dyDescent="0.35">
      <c r="H25" s="5" t="s">
        <v>39</v>
      </c>
      <c r="I25" s="29">
        <v>73000</v>
      </c>
      <c r="J25" s="29">
        <v>0</v>
      </c>
      <c r="K25" s="29">
        <f>MűködésiKöltségekTáblázata[[#This Row],[TÉNYLEGES]]+(10^-6)*ROW(MűködésiKöltségekTáblázata[[#This Row],[TÉNYLEGES]])</f>
        <v>2.4999999999999998E-5</v>
      </c>
      <c r="L25" s="29">
        <f>MűködésiKöltségekTáblázata[[#This Row],[BECSÜLT]]-MűködésiKöltségekTáblázata[[#This Row],[TÉNYLEGES]]</f>
        <v>73000</v>
      </c>
      <c r="O25" s="23"/>
      <c r="P25" s="40"/>
    </row>
    <row r="26" spans="2:18" ht="16.5" customHeight="1" x14ac:dyDescent="0.35">
      <c r="E26" s="17"/>
      <c r="F26" s="17"/>
      <c r="H26" s="5" t="s">
        <v>22</v>
      </c>
      <c r="I26" s="29">
        <v>110000</v>
      </c>
      <c r="J26" s="29">
        <v>110000</v>
      </c>
      <c r="K26" s="29">
        <f>MűködésiKöltségekTáblázata[[#This Row],[TÉNYLEGES]]+(10^-6)*ROW(MűködésiKöltségekTáblázata[[#This Row],[TÉNYLEGES]])</f>
        <v>110000.00002599999</v>
      </c>
      <c r="L26" s="29">
        <f>MűködésiKöltségekTáblázata[[#This Row],[BECSÜLT]]-MűködésiKöltségekTáblázata[[#This Row],[TÉNYLEGES]]</f>
        <v>0</v>
      </c>
      <c r="O26" s="23"/>
      <c r="P26" s="40"/>
    </row>
    <row r="27" spans="2:18" ht="16.5" customHeight="1" x14ac:dyDescent="0.35">
      <c r="D27" s="18"/>
      <c r="H27" s="35" t="s">
        <v>32</v>
      </c>
      <c r="I27" s="29">
        <v>180000</v>
      </c>
      <c r="J27" s="29">
        <v>0</v>
      </c>
      <c r="K27" s="29">
        <f>MűködésiKöltségekTáblázata[[#This Row],[TÉNYLEGES]]+(10^-6)*ROW(MűködésiKöltségekTáblázata[[#This Row],[TÉNYLEGES]])</f>
        <v>2.6999999999999999E-5</v>
      </c>
      <c r="L27" s="29">
        <f>MűködésiKöltségekTáblázata[[#This Row],[BECSÜLT]]-MűködésiKöltségekTáblázata[[#This Row],[TÉNYLEGES]]</f>
        <v>180000</v>
      </c>
      <c r="O27" s="23"/>
      <c r="P27" s="23"/>
    </row>
    <row r="28" spans="2:18" ht="16.5" customHeight="1" x14ac:dyDescent="0.35">
      <c r="D28" s="18"/>
      <c r="F28" s="17"/>
      <c r="H28" s="35" t="s">
        <v>33</v>
      </c>
      <c r="I28" s="29">
        <v>142000</v>
      </c>
      <c r="J28" s="29">
        <v>0</v>
      </c>
      <c r="K28" s="29">
        <f>MűködésiKöltségekTáblázata[[#This Row],[TÉNYLEGES]]+(10^-6)*ROW(MűködésiKöltségekTáblázata[[#This Row],[TÉNYLEGES]])</f>
        <v>2.8E-5</v>
      </c>
      <c r="L28" s="29">
        <f>MűködésiKöltségekTáblázata[[#This Row],[BECSÜLT]]-MűködésiKöltségekTáblázata[[#This Row],[TÉNYLEGES]]</f>
        <v>142000</v>
      </c>
      <c r="O28" s="23"/>
      <c r="P28" s="41"/>
    </row>
    <row r="29" spans="2:18" ht="16.5" customHeight="1" x14ac:dyDescent="0.35">
      <c r="D29" s="18"/>
      <c r="F29" s="19"/>
      <c r="H29" s="35" t="s">
        <v>34</v>
      </c>
      <c r="I29" s="29">
        <v>88000</v>
      </c>
      <c r="J29" s="29">
        <v>0</v>
      </c>
      <c r="K29" s="29">
        <f>MűködésiKöltségekTáblázata[[#This Row],[TÉNYLEGES]]+(10^-6)*ROW(MűködésiKöltségekTáblázata[[#This Row],[TÉNYLEGES]])</f>
        <v>2.9E-5</v>
      </c>
      <c r="L29" s="29">
        <f>MűködésiKöltségekTáblázata[[#This Row],[BECSÜLT]]-MűködésiKöltségekTáblázata[[#This Row],[TÉNYLEGES]]</f>
        <v>88000</v>
      </c>
    </row>
    <row r="30" spans="2:18" ht="16.5" customHeight="1" x14ac:dyDescent="0.35">
      <c r="B30" s="43"/>
      <c r="C30" s="43"/>
      <c r="D30" s="43"/>
      <c r="E30" s="17"/>
      <c r="F30" s="17"/>
      <c r="H30" s="5" t="s">
        <v>35</v>
      </c>
      <c r="I30" s="29">
        <v>40000</v>
      </c>
      <c r="J30" s="29">
        <v>0</v>
      </c>
      <c r="K30" s="29">
        <f>MűködésiKöltségekTáblázata[[#This Row],[TÉNYLEGES]]+(10^-6)*ROW(MűködésiKöltségekTáblázata[[#This Row],[TÉNYLEGES]])</f>
        <v>2.9999999999999997E-5</v>
      </c>
      <c r="L30" s="29">
        <f>MűködésiKöltségekTáblázata[[#This Row],[BECSÜLT]]-MűködésiKöltségekTáblázata[[#This Row],[TÉNYLEGES]]</f>
        <v>40000</v>
      </c>
    </row>
    <row r="31" spans="2:18" ht="16.5" customHeight="1" x14ac:dyDescent="0.35">
      <c r="B31" s="20"/>
      <c r="C31" s="20"/>
      <c r="D31" s="20"/>
      <c r="E31" s="20"/>
      <c r="H31" s="35" t="s">
        <v>36</v>
      </c>
      <c r="I31" s="29">
        <v>40000</v>
      </c>
      <c r="J31" s="29">
        <v>0</v>
      </c>
      <c r="K31" s="29">
        <f>MűködésiKöltségekTáblázata[[#This Row],[TÉNYLEGES]]+(10^-6)*ROW(MűködésiKöltségekTáblázata[[#This Row],[TÉNYLEGES]])</f>
        <v>3.1000000000000001E-5</v>
      </c>
      <c r="L31" s="29">
        <f>MűködésiKöltségekTáblázata[[#This Row],[BECSÜLT]]-MűködésiKöltségekTáblázata[[#This Row],[TÉNYLEGES]]</f>
        <v>40000</v>
      </c>
    </row>
    <row r="32" spans="2:18" ht="16.5" customHeight="1" x14ac:dyDescent="0.35">
      <c r="B32" s="37"/>
      <c r="C32" s="37"/>
      <c r="D32" s="2"/>
      <c r="E32" s="2"/>
      <c r="H32" s="5" t="s">
        <v>26</v>
      </c>
      <c r="I32" s="29">
        <v>854000</v>
      </c>
      <c r="J32" s="29">
        <v>854000</v>
      </c>
      <c r="K32" s="29">
        <f>MűködésiKöltségekTáblázata[[#This Row],[TÉNYLEGES]]+(10^-6)*ROW(MűködésiKöltségekTáblázata[[#This Row],[TÉNYLEGES]])</f>
        <v>854000.00003200001</v>
      </c>
      <c r="L32" s="29">
        <f>MűködésiKöltségekTáblázata[[#This Row],[BECSÜLT]]-MűködésiKöltségekTáblázata[[#This Row],[TÉNYLEGES]]</f>
        <v>0</v>
      </c>
      <c r="O32" s="20"/>
      <c r="P32" s="20"/>
      <c r="Q32" s="20"/>
      <c r="R32" s="20"/>
    </row>
    <row r="33" spans="2:18" ht="16.5" customHeight="1" x14ac:dyDescent="0.35">
      <c r="B33" s="37"/>
      <c r="C33" s="38">
        <f>SUBTOTAL(109,SzemélyiKöltségekTáblázata[BECSÜLT])</f>
        <v>9282452</v>
      </c>
      <c r="D33" s="25"/>
      <c r="E33" s="29"/>
      <c r="H33" s="5" t="s">
        <v>27</v>
      </c>
      <c r="I33" s="29">
        <v>2500</v>
      </c>
      <c r="J33" s="29">
        <v>0</v>
      </c>
      <c r="K33" s="29">
        <f>MűködésiKöltségekTáblázata[[#This Row],[TÉNYLEGES]]+(10^-6)*ROW(MűködésiKöltségekTáblázata[[#This Row],[TÉNYLEGES]])</f>
        <v>3.2999999999999996E-5</v>
      </c>
      <c r="L33" s="29">
        <f>MűködésiKöltségekTáblázata[[#This Row],[BECSÜLT]]-MűködésiKöltségekTáblázata[[#This Row],[TÉNYLEGES]]</f>
        <v>2500</v>
      </c>
      <c r="O33" s="21"/>
      <c r="P33" s="2"/>
      <c r="Q33" s="2"/>
      <c r="R33" s="2"/>
    </row>
    <row r="34" spans="2:18" ht="16.5" customHeight="1" x14ac:dyDescent="0.35">
      <c r="B34" s="37"/>
      <c r="C34" s="38">
        <f>SUBTOTAL(109,MűködésiKöltségekTáblázata[BECSÜLT])</f>
        <v>2081968</v>
      </c>
      <c r="D34" s="25"/>
      <c r="E34" s="29"/>
      <c r="H34" s="5" t="s">
        <v>28</v>
      </c>
      <c r="I34" s="29">
        <v>15000</v>
      </c>
      <c r="J34" s="29">
        <v>0</v>
      </c>
      <c r="K34" s="29">
        <f>MűködésiKöltségekTáblázata[[#This Row],[TÉNYLEGES]]+(10^-6)*ROW(MűködésiKöltségekTáblázata[[#This Row],[TÉNYLEGES]])</f>
        <v>3.4E-5</v>
      </c>
      <c r="L34" s="29">
        <f>MűködésiKöltségekTáblázata[[#This Row],[BECSÜLT]]-MűködésiKöltségekTáblázata[[#This Row],[TÉNYLEGES]]</f>
        <v>15000</v>
      </c>
      <c r="O34" s="5"/>
      <c r="P34" s="22"/>
      <c r="Q34" s="25"/>
      <c r="R34" s="29"/>
    </row>
    <row r="35" spans="2:18" ht="16.5" customHeight="1" x14ac:dyDescent="0.35">
      <c r="B35" s="37"/>
      <c r="C35" s="37"/>
      <c r="D35" s="25"/>
      <c r="E35" s="29"/>
      <c r="H35" s="5" t="s">
        <v>41</v>
      </c>
      <c r="I35" s="29">
        <v>117058</v>
      </c>
      <c r="J35" s="29">
        <v>0</v>
      </c>
      <c r="K35" s="29">
        <f>MűködésiKöltségekTáblázata[[#This Row],[TÉNYLEGES]]+(10^-6)*ROW(MűködésiKöltségekTáblázata[[#This Row],[TÉNYLEGES]])</f>
        <v>3.4999999999999997E-5</v>
      </c>
      <c r="L35" s="29">
        <f>MűködésiKöltségekTáblázata[[#This Row],[BECSÜLT]]-MűködésiKöltségekTáblázata[[#This Row],[TÉNYLEGES]]</f>
        <v>117058</v>
      </c>
      <c r="O35" s="5"/>
      <c r="P35" s="4"/>
      <c r="Q35" s="25"/>
      <c r="R35" s="29"/>
    </row>
    <row r="36" spans="2:18" ht="16.5" customHeight="1" x14ac:dyDescent="0.35">
      <c r="B36" s="37" t="s">
        <v>37</v>
      </c>
      <c r="C36" s="39">
        <f>SUM(C33:C34)</f>
        <v>11364420</v>
      </c>
      <c r="D36" s="25"/>
      <c r="E36" s="29"/>
      <c r="H36" s="5"/>
      <c r="I36" s="29"/>
      <c r="J36" s="29"/>
      <c r="K36" s="29">
        <f>MűködésiKöltségekTáblázata[[#This Row],[TÉNYLEGES]]+(10^-6)*ROW(MűködésiKöltségekTáblázata[[#This Row],[TÉNYLEGES]])</f>
        <v>3.6000000000000001E-5</v>
      </c>
      <c r="L36" s="29">
        <f>MűködésiKöltségekTáblázata[[#This Row],[BECSÜLT]]-MűködésiKöltségekTáblázata[[#This Row],[TÉNYLEGES]]</f>
        <v>0</v>
      </c>
      <c r="O36" s="5"/>
      <c r="P36" s="4"/>
      <c r="Q36" s="25"/>
      <c r="R36" s="29"/>
    </row>
    <row r="37" spans="2:18" ht="16.5" customHeight="1" x14ac:dyDescent="0.35">
      <c r="B37" s="5"/>
      <c r="C37" s="4"/>
      <c r="D37" s="25"/>
      <c r="E37" s="29"/>
      <c r="H37" s="5"/>
      <c r="I37" s="29"/>
      <c r="J37" s="29"/>
      <c r="K37" s="29">
        <f>MűködésiKöltségekTáblázata[[#This Row],[TÉNYLEGES]]+(10^-6)*ROW(MűködésiKöltségekTáblázata[[#This Row],[TÉNYLEGES]])</f>
        <v>3.6999999999999998E-5</v>
      </c>
      <c r="L37" s="29">
        <f>MűködésiKöltségekTáblázata[[#This Row],[BECSÜLT]]-MűködésiKöltségekTáblázata[[#This Row],[TÉNYLEGES]]</f>
        <v>0</v>
      </c>
      <c r="O37" s="5"/>
      <c r="P37" s="4"/>
      <c r="Q37" s="25"/>
      <c r="R37" s="29"/>
    </row>
    <row r="38" spans="2:18" ht="16.5" customHeight="1" x14ac:dyDescent="0.35">
      <c r="B38" s="28"/>
      <c r="C38" s="32"/>
      <c r="D38" s="33"/>
      <c r="E38" s="34"/>
      <c r="H38" s="5"/>
      <c r="I38" s="29"/>
      <c r="J38" s="29"/>
      <c r="K38" s="29">
        <f>MűködésiKöltségekTáblázata[[#This Row],[TÉNYLEGES]]+(10^-6)*ROW(MűködésiKöltségekTáblázata[[#This Row],[TÉNYLEGES]])</f>
        <v>3.7999999999999995E-5</v>
      </c>
      <c r="L38" s="29">
        <f>MűködésiKöltségekTáblázata[[#This Row],[BECSÜLT]]-MűködésiKöltségekTáblázata[[#This Row],[TÉNYLEGES]]</f>
        <v>0</v>
      </c>
      <c r="O38" s="5"/>
      <c r="P38" s="4"/>
      <c r="Q38" s="25"/>
      <c r="R38" s="29"/>
    </row>
    <row r="39" spans="2:18" ht="15.95" customHeight="1" x14ac:dyDescent="0.35">
      <c r="B39" s="12" t="s">
        <v>16</v>
      </c>
      <c r="H39" s="35" t="s">
        <v>14</v>
      </c>
      <c r="I39" s="30">
        <f>SUBTOTAL(109,MűködésiKöltségekTáblázata[BECSÜLT])</f>
        <v>2081968</v>
      </c>
      <c r="J39" s="30">
        <f>SUBTOTAL(109,MűködésiKöltségekTáblázata[TÉNYLEGES])</f>
        <v>977480</v>
      </c>
      <c r="K39" s="30"/>
      <c r="L39" s="30">
        <f>SUBTOTAL(109,MűködésiKöltségekTáblázata[KÜLÖNBSÉG])</f>
        <v>1104488</v>
      </c>
      <c r="O39" s="28"/>
      <c r="P39" s="32"/>
      <c r="Q39" s="33"/>
      <c r="R39" s="34"/>
    </row>
    <row r="40" spans="2:18" ht="15.95" customHeight="1" x14ac:dyDescent="0.35">
      <c r="H40" s="26" t="s">
        <v>16</v>
      </c>
      <c r="O40" s="12"/>
      <c r="P40" s="12"/>
      <c r="Q40" s="12"/>
      <c r="R40" s="12"/>
    </row>
  </sheetData>
  <mergeCells count="4">
    <mergeCell ref="H17:L17"/>
    <mergeCell ref="H11:L11"/>
    <mergeCell ref="B30:D30"/>
    <mergeCell ref="L3:M3"/>
  </mergeCells>
  <printOptions horizontalCentered="1"/>
  <pageMargins left="0.19685039370078741" right="0.19685039370078741" top="0.23622047244094491" bottom="0.23622047244094491" header="0" footer="0"/>
  <pageSetup paperSize="9" scale="75" fitToHeight="0" orientation="landscape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6" id="{CA679A58-33B3-4E23-B41D-223F287AF956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L19:L38 L13:L15 L6:L9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86E3B0B-7F90-4824-8437-3F3F396E9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 évi költségvetési terveze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 üzleti költségvetés</dc:title>
  <dc:creator>CSELE-2</dc:creator>
  <cp:keywords/>
  <cp:lastModifiedBy>CSELE-2</cp:lastModifiedBy>
  <cp:lastPrinted>2018-05-17T07:45:00Z</cp:lastPrinted>
  <dcterms:created xsi:type="dcterms:W3CDTF">2017-05-15T08:06:41Z</dcterms:created>
  <dcterms:modified xsi:type="dcterms:W3CDTF">2018-05-22T12:45:39Z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TC034580759991</vt:lpwstr>
  </property>
</Properties>
</file>